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FORMULA#2" sheetId="1" r:id="rId1"/>
    <sheet name="DATOS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<sst xmlns="http://schemas.openxmlformats.org/spreadsheetml/2006/main" count="81" uniqueCount="54">
  <si>
    <t>FORMULA #2 MEDIA GEOMÉTRICA</t>
  </si>
  <si>
    <t>PROPONENTES</t>
  </si>
  <si>
    <t>VALOR DE LA PROPUESTA TOTAL</t>
  </si>
  <si>
    <t>PRESUPUESTO OFICIAL</t>
  </si>
  <si>
    <t>RANGO ADMISIBLE</t>
  </si>
  <si>
    <t>SI</t>
  </si>
  <si>
    <t>NO</t>
  </si>
  <si>
    <t>NO MODIFICAR</t>
  </si>
  <si>
    <t>VALORES ADMISIBLES</t>
  </si>
  <si>
    <t>NÚMERO DE PROPONENTES</t>
  </si>
  <si>
    <t>FACTOR F DE TRABAJO</t>
  </si>
  <si>
    <t xml:space="preserve">FACTORES F </t>
  </si>
  <si>
    <t>F = 0,995*PG</t>
  </si>
  <si>
    <t>F = PG</t>
  </si>
  <si>
    <t>F = 1,005*PG</t>
  </si>
  <si>
    <t>PUNTAJE Pr</t>
  </si>
  <si>
    <t>PUNTAJE MÁXIMO</t>
  </si>
  <si>
    <t>EVALUACIÓN</t>
  </si>
  <si>
    <t>Factor Multiplicador y correcto diligenciamiento del formulario</t>
  </si>
  <si>
    <t>Valor en el rango admisible</t>
  </si>
  <si>
    <t>ADMISIBLE PARA LA EVALUACIÓN</t>
  </si>
  <si>
    <t>MEDIA GEOMÉTRICA PG</t>
  </si>
  <si>
    <t>VALOR BASICO DE LA PROPUESTA</t>
  </si>
  <si>
    <t>UNIVERSIDAD DEL CAUCA</t>
  </si>
  <si>
    <t>No.</t>
  </si>
  <si>
    <t>COMENTARIO IMPORTANTE</t>
  </si>
  <si>
    <t>Puntaje máximo</t>
  </si>
  <si>
    <t>PROGRAMADORES_</t>
  </si>
  <si>
    <t>JUAN PABLO MELO ORTIZ</t>
  </si>
  <si>
    <t>NIKANDRO MUÑOZ</t>
  </si>
  <si>
    <t>PRESUPUESTO OFICIAL ANTES DE IVA</t>
  </si>
  <si>
    <t>LUIS VALLEJO</t>
  </si>
  <si>
    <t>YAMIL FABIAN HANDAMM</t>
  </si>
  <si>
    <t>MARIA EUGENIA TRUJILLO</t>
  </si>
  <si>
    <t>VICTOR PARRA</t>
  </si>
  <si>
    <t>CARLOS PALTA</t>
  </si>
  <si>
    <t>REINA LUZ ZAMBRANO</t>
  </si>
  <si>
    <t>LUIS EDUARDO TORRES</t>
  </si>
  <si>
    <t>MABEL VARGAS</t>
  </si>
  <si>
    <t>DANIEL E ORTIZ</t>
  </si>
  <si>
    <t>ORLANDO HURTADO</t>
  </si>
  <si>
    <t>JUAN CARLOS VALENCIA</t>
  </si>
  <si>
    <t>CONSORCIO G Y M</t>
  </si>
  <si>
    <t>ALVARO CARVAJAL</t>
  </si>
  <si>
    <t>TIRSO COSME</t>
  </si>
  <si>
    <t>MANUEL MUNOZ</t>
  </si>
  <si>
    <t>VICERRECTORIA ADMINISTRATIVA</t>
  </si>
  <si>
    <r>
      <t xml:space="preserve">INVITACIÓN A COTIZAR  </t>
    </r>
    <r>
      <rPr>
        <b/>
        <sz val="9"/>
        <rFont val="Tahoma"/>
        <family val="2"/>
      </rPr>
      <t>No. 049</t>
    </r>
    <r>
      <rPr>
        <b/>
        <sz val="9"/>
        <color indexed="8"/>
        <rFont val="Tahoma"/>
        <family val="2"/>
      </rPr>
      <t xml:space="preserve"> DE  2010</t>
    </r>
  </si>
  <si>
    <t>No.
puestos</t>
  </si>
  <si>
    <t>ADECUACION DEL CENTRO DE EXCELENCIA Y BIOINFORMATICA - GeBiX DE LA UNIVERSIDAD DEL CAUCA EN EL BIOTERIO</t>
  </si>
  <si>
    <t>SECTOR TULCAN</t>
  </si>
  <si>
    <t>APLICACIÓN DE LA FORMULA No. 2 - FACTOR 1</t>
  </si>
  <si>
    <t>Popayán, Septiembre 06 de 2010</t>
  </si>
  <si>
    <t>JOSE GREGORIO MENDEZ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</si>
</sst>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Informal Roman"/>
      <family val="4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180" fontId="0" fillId="35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180" fontId="0" fillId="39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38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8" borderId="12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184" fontId="0" fillId="36" borderId="10" xfId="0" applyNumberForma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18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5" borderId="10" xfId="0" applyFill="1" applyBorder="1" applyAlignment="1">
      <alignment horizontal="center" vertical="center"/>
    </xf>
    <xf numFmtId="184" fontId="8" fillId="36" borderId="10" xfId="0" applyNumberFormat="1" applyFont="1" applyFill="1" applyBorder="1" applyAlignment="1">
      <alignment horizontal="right"/>
    </xf>
    <xf numFmtId="180" fontId="0" fillId="40" borderId="0" xfId="0" applyNumberFormat="1" applyFill="1" applyAlignment="1">
      <alignment horizontal="center" vertical="center"/>
    </xf>
    <xf numFmtId="180" fontId="1" fillId="0" borderId="0" xfId="48" applyNumberFormat="1" applyFont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8" fillId="41" borderId="13" xfId="0" applyFont="1" applyFill="1" applyBorder="1" applyAlignment="1">
      <alignment/>
    </xf>
    <xf numFmtId="184" fontId="8" fillId="41" borderId="10" xfId="0" applyNumberFormat="1" applyFont="1" applyFill="1" applyBorder="1" applyAlignment="1">
      <alignment horizontal="right"/>
    </xf>
    <xf numFmtId="0" fontId="0" fillId="41" borderId="13" xfId="0" applyFill="1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 vertical="center"/>
    </xf>
    <xf numFmtId="180" fontId="5" fillId="0" borderId="0" xfId="48" applyNumberFormat="1" applyFont="1" applyAlignment="1">
      <alignment horizontal="center" vertic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18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40" borderId="15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180" fontId="0" fillId="42" borderId="10" xfId="0" applyNumberFormat="1" applyFill="1" applyBorder="1" applyAlignment="1">
      <alignment horizontal="center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39" borderId="10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38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zoomScalePageLayoutView="0" workbookViewId="0" topLeftCell="A10">
      <selection activeCell="F24" sqref="F24"/>
    </sheetView>
  </sheetViews>
  <sheetFormatPr defaultColWidth="11.421875" defaultRowHeight="15" outlineLevelCol="1"/>
  <cols>
    <col min="1" max="1" width="6.7109375" style="0" customWidth="1"/>
    <col min="2" max="2" width="28.421875" style="0" customWidth="1"/>
    <col min="3" max="3" width="18.57421875" style="0" customWidth="1"/>
    <col min="4" max="4" width="16.140625" style="0" customWidth="1"/>
    <col min="5" max="5" width="8.28125" style="0" customWidth="1"/>
    <col min="6" max="6" width="10.140625" style="0" customWidth="1"/>
    <col min="7" max="7" width="18.7109375" style="0" hidden="1" customWidth="1" outlineLevel="1"/>
    <col min="8" max="8" width="17.57421875" style="0" hidden="1" customWidth="1" outlineLevel="1"/>
    <col min="9" max="9" width="15.00390625" style="0" hidden="1" customWidth="1" outlineLevel="1"/>
    <col min="10" max="10" width="14.28125" style="0" customWidth="1" collapsed="1"/>
    <col min="11" max="11" width="14.57421875" style="0" customWidth="1"/>
    <col min="12" max="13" width="11.421875" style="0" hidden="1" customWidth="1" outlineLevel="1"/>
    <col min="14" max="14" width="0.13671875" style="0" hidden="1" customWidth="1" outlineLevel="1"/>
    <col min="15" max="15" width="1.421875" style="0" customWidth="1" outlineLevel="1"/>
    <col min="16" max="19" width="2.7109375" style="0" customWidth="1"/>
  </cols>
  <sheetData>
    <row r="1" spans="1:11" ht="15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">
      <c r="A4" s="73" t="s">
        <v>49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">
      <c r="A6" s="73" t="s">
        <v>51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6:11" ht="15">
      <c r="F7" s="74" t="s">
        <v>52</v>
      </c>
      <c r="G7" s="74"/>
      <c r="H7" s="74"/>
      <c r="I7" s="74"/>
      <c r="J7" s="74"/>
      <c r="K7" s="74"/>
    </row>
    <row r="8" spans="1:11" ht="24" customHeight="1">
      <c r="A8" s="58"/>
      <c r="B8" s="79" t="s">
        <v>0</v>
      </c>
      <c r="C8" s="80"/>
      <c r="D8" s="80"/>
      <c r="E8" s="80"/>
      <c r="F8" s="80"/>
      <c r="G8" s="80"/>
      <c r="H8" s="80"/>
      <c r="I8" s="80"/>
      <c r="J8" s="80"/>
      <c r="K8" s="80"/>
    </row>
    <row r="9" spans="1:10" ht="24" customHeight="1">
      <c r="A9" s="55">
        <v>1</v>
      </c>
      <c r="B9" s="56" t="s">
        <v>3</v>
      </c>
      <c r="C9" s="42">
        <v>65941703</v>
      </c>
      <c r="D9" s="25"/>
      <c r="E9" s="2"/>
      <c r="F9" s="2"/>
      <c r="G9" s="2"/>
      <c r="H9" s="2"/>
      <c r="I9" s="2"/>
      <c r="J9" s="2"/>
    </row>
    <row r="10" spans="1:4" ht="18" customHeight="1">
      <c r="A10" s="55"/>
      <c r="B10" s="57" t="s">
        <v>4</v>
      </c>
      <c r="C10" s="43">
        <f>C9*0.95</f>
        <v>62644617.849999994</v>
      </c>
      <c r="D10" s="43">
        <f>C9</f>
        <v>65941703</v>
      </c>
    </row>
    <row r="11" spans="1:4" ht="18" customHeight="1">
      <c r="A11" s="60"/>
      <c r="B11" s="59"/>
      <c r="C11" s="26"/>
      <c r="D11" s="26"/>
    </row>
    <row r="12" spans="1:6" ht="18" customHeight="1">
      <c r="A12" s="61"/>
      <c r="B12" s="75" t="s">
        <v>11</v>
      </c>
      <c r="C12" s="12" t="s">
        <v>12</v>
      </c>
      <c r="D12" s="40">
        <f>0.995*H16</f>
        <v>64840347.58460224</v>
      </c>
      <c r="E12" s="41" t="s">
        <v>5</v>
      </c>
      <c r="F12" s="6"/>
    </row>
    <row r="13" spans="1:6" ht="18" customHeight="1">
      <c r="A13" s="61"/>
      <c r="B13" s="76"/>
      <c r="C13" s="12" t="s">
        <v>13</v>
      </c>
      <c r="D13" s="40">
        <f>H16</f>
        <v>65166178.476987176</v>
      </c>
      <c r="E13" s="41" t="s">
        <v>6</v>
      </c>
      <c r="F13" s="6"/>
    </row>
    <row r="14" spans="1:6" ht="18" customHeight="1">
      <c r="A14" s="61"/>
      <c r="B14" s="77"/>
      <c r="C14" s="13" t="s">
        <v>14</v>
      </c>
      <c r="D14" s="40">
        <f>1.005*H16</f>
        <v>65492009.36937211</v>
      </c>
      <c r="E14" s="41" t="s">
        <v>6</v>
      </c>
      <c r="F14" s="6"/>
    </row>
    <row r="15" spans="1:19" ht="42.75" customHeight="1">
      <c r="A15" s="20" t="s">
        <v>24</v>
      </c>
      <c r="B15" s="22" t="s">
        <v>1</v>
      </c>
      <c r="C15" s="23" t="s">
        <v>2</v>
      </c>
      <c r="D15" s="16" t="s">
        <v>18</v>
      </c>
      <c r="E15" s="16" t="s">
        <v>19</v>
      </c>
      <c r="F15" s="17" t="s">
        <v>20</v>
      </c>
      <c r="G15" s="15" t="s">
        <v>8</v>
      </c>
      <c r="H15" s="15" t="s">
        <v>21</v>
      </c>
      <c r="I15" s="15" t="s">
        <v>10</v>
      </c>
      <c r="J15" s="15" t="s">
        <v>15</v>
      </c>
      <c r="K15" s="38" t="s">
        <v>17</v>
      </c>
      <c r="O15" s="70" t="s">
        <v>48</v>
      </c>
      <c r="P15" s="71"/>
      <c r="Q15" s="71"/>
      <c r="R15" s="71"/>
      <c r="S15" s="72"/>
    </row>
    <row r="16" spans="1:19" ht="15">
      <c r="A16" s="21">
        <v>1</v>
      </c>
      <c r="B16" s="21" t="str">
        <f aca="true" t="shared" si="0" ref="B16:B35">VLOOKUP(A16,datos,2)</f>
        <v>LUIS VALLEJO</v>
      </c>
      <c r="C16" s="27">
        <f aca="true" t="shared" si="1" ref="C16:C35">VLOOKUP(A16,datos,3)</f>
        <v>65312500</v>
      </c>
      <c r="D16" s="10" t="s">
        <v>5</v>
      </c>
      <c r="E16" s="41" t="str">
        <f>IF(C16&lt;$C$10,"NO",IF(C16&gt;$D$10,"NO","SI"))</f>
        <v>SI</v>
      </c>
      <c r="F16" s="41" t="str">
        <f>IF(AND(D16="SI",E16="SI"),"SI","NO")</f>
        <v>SI</v>
      </c>
      <c r="G16" s="40">
        <f>IF(F16="SI",C16,1)</f>
        <v>65312500</v>
      </c>
      <c r="H16" s="18">
        <f>(PRODUCT(G16:G35,))^(1/G37)</f>
        <v>65166178.476987176</v>
      </c>
      <c r="I16" s="18">
        <f>SUM(D42:D44)</f>
        <v>64840347.58460224</v>
      </c>
      <c r="J16" s="40">
        <f>((1-(ABS((G16-$I$16)/$I$16))^0.5))*1000</f>
        <v>914.6667196887888</v>
      </c>
      <c r="K16" s="41">
        <f>IF(J16=$J$38,"GANADOR","")</f>
      </c>
      <c r="L16" s="6">
        <f>IF(J16&lt;&gt;$J$38,J16,"N")</f>
        <v>914.6667196887888</v>
      </c>
      <c r="M16" s="5">
        <f>IF(L16&lt;&gt;$L$37,L16,"N")</f>
        <v>914.6667196887888</v>
      </c>
      <c r="N16" s="32">
        <f>IF(M16&lt;&gt;$M$37,M16,"N")</f>
        <v>914.6667196887888</v>
      </c>
      <c r="O16" s="40">
        <f>IF(N16&lt;&gt;$N$37,N16,"N")</f>
        <v>914.6667196887888</v>
      </c>
      <c r="P16" s="41">
        <f>IF(L16=$L$37,"2º","")</f>
      </c>
      <c r="Q16" s="41">
        <f>IF(M16=$M$37,"3º","")</f>
      </c>
      <c r="R16" s="41">
        <f>IF(N16=$N$37,"4º","")</f>
      </c>
      <c r="S16" s="41">
        <f>IF(O16=$O$37,"5º","")</f>
      </c>
    </row>
    <row r="17" spans="1:19" ht="15">
      <c r="A17" s="21">
        <v>2</v>
      </c>
      <c r="B17" s="21" t="str">
        <f t="shared" si="0"/>
        <v>YAMIL FABIAN HANDAMM</v>
      </c>
      <c r="C17" s="27">
        <f t="shared" si="1"/>
        <v>65262731</v>
      </c>
      <c r="D17" s="10" t="s">
        <v>5</v>
      </c>
      <c r="E17" s="41" t="str">
        <f aca="true" t="shared" si="2" ref="E17:E35">IF(C17&lt;$C$10,"NO",IF(C17&gt;$D$10,"NO","SI"))</f>
        <v>SI</v>
      </c>
      <c r="F17" s="41" t="str">
        <f aca="true" t="shared" si="3" ref="F17:F35">IF(AND(D17="SI",E17="SI"),"SI","NO")</f>
        <v>SI</v>
      </c>
      <c r="G17" s="40">
        <f aca="true" t="shared" si="4" ref="G17:G35">IF(F17="SI",C17,1)</f>
        <v>65262731</v>
      </c>
      <c r="H17" s="62"/>
      <c r="I17" s="63"/>
      <c r="J17" s="40">
        <f aca="true" t="shared" si="5" ref="J17:J35">((1-(ABS((G17-$I$16)/$I$16))^0.5))*1000</f>
        <v>919.289365470116</v>
      </c>
      <c r="K17" s="41">
        <f aca="true" t="shared" si="6" ref="K17:K35">IF(J17=$J$38,"GANADOR","")</f>
      </c>
      <c r="L17" s="6">
        <f>IF(J17&lt;&gt;$J$38,J17,"N")</f>
        <v>919.289365470116</v>
      </c>
      <c r="M17" s="5">
        <f aca="true" t="shared" si="7" ref="M17:M35">IF(L17&lt;&gt;$L$37,L17,"N")</f>
        <v>919.289365470116</v>
      </c>
      <c r="N17" s="32">
        <f aca="true" t="shared" si="8" ref="N17:N35">IF(M17&lt;&gt;$M$37,M17,"N")</f>
        <v>919.289365470116</v>
      </c>
      <c r="O17" s="40">
        <f aca="true" t="shared" si="9" ref="O17:O35">IF(N17&lt;&gt;$N$37,N17,"N")</f>
        <v>919.289365470116</v>
      </c>
      <c r="P17" s="41">
        <f aca="true" t="shared" si="10" ref="P17:P35">IF(L17=$L$37,"2º","")</f>
      </c>
      <c r="Q17" s="41">
        <f aca="true" t="shared" si="11" ref="Q17:Q35">IF(M17=$M$37,"3º","")</f>
      </c>
      <c r="R17" s="41">
        <f aca="true" t="shared" si="12" ref="R17:R35">IF(N17=$N$37,"4º","")</f>
      </c>
      <c r="S17" s="41">
        <f aca="true" t="shared" si="13" ref="S17:S35">IF(O17=$O$37,"5º","")</f>
      </c>
    </row>
    <row r="18" spans="1:19" ht="15">
      <c r="A18" s="21">
        <v>3</v>
      </c>
      <c r="B18" s="21" t="str">
        <f t="shared" si="0"/>
        <v>MARIA EUGENIA TRUJILLO</v>
      </c>
      <c r="C18" s="27">
        <f t="shared" si="1"/>
        <v>65253818</v>
      </c>
      <c r="D18" s="10" t="s">
        <v>5</v>
      </c>
      <c r="E18" s="41" t="str">
        <f t="shared" si="2"/>
        <v>SI</v>
      </c>
      <c r="F18" s="41" t="str">
        <f t="shared" si="3"/>
        <v>SI</v>
      </c>
      <c r="G18" s="40">
        <f t="shared" si="4"/>
        <v>65253818</v>
      </c>
      <c r="H18" s="39"/>
      <c r="I18" s="39"/>
      <c r="J18" s="40">
        <f t="shared" si="5"/>
        <v>920.1454708889846</v>
      </c>
      <c r="K18" s="41">
        <f t="shared" si="6"/>
      </c>
      <c r="L18" s="6">
        <f aca="true" t="shared" si="14" ref="L18:L35">IF(J18&lt;&gt;$J$38,J18,"N")</f>
        <v>920.1454708889846</v>
      </c>
      <c r="M18" s="5">
        <f t="shared" si="7"/>
        <v>920.1454708889846</v>
      </c>
      <c r="N18" s="32">
        <f t="shared" si="8"/>
        <v>920.1454708889846</v>
      </c>
      <c r="O18" s="40">
        <f t="shared" si="9"/>
        <v>920.1454708889846</v>
      </c>
      <c r="P18" s="41">
        <f t="shared" si="10"/>
      </c>
      <c r="Q18" s="41">
        <f t="shared" si="11"/>
      </c>
      <c r="R18" s="41">
        <f t="shared" si="12"/>
      </c>
      <c r="S18" s="41">
        <f t="shared" si="13"/>
      </c>
    </row>
    <row r="19" spans="1:19" ht="15">
      <c r="A19" s="21">
        <v>4</v>
      </c>
      <c r="B19" s="21" t="str">
        <f t="shared" si="0"/>
        <v>VICTOR PARRA</v>
      </c>
      <c r="C19" s="27">
        <f t="shared" si="1"/>
        <v>65433318</v>
      </c>
      <c r="D19" s="10" t="s">
        <v>5</v>
      </c>
      <c r="E19" s="41" t="str">
        <f t="shared" si="2"/>
        <v>SI</v>
      </c>
      <c r="F19" s="41" t="str">
        <f t="shared" si="3"/>
        <v>SI</v>
      </c>
      <c r="G19" s="40">
        <f t="shared" si="4"/>
        <v>65433318</v>
      </c>
      <c r="H19" s="39"/>
      <c r="I19" s="39"/>
      <c r="J19" s="40">
        <f t="shared" si="5"/>
        <v>904.3700682419569</v>
      </c>
      <c r="K19" s="41">
        <f t="shared" si="6"/>
      </c>
      <c r="L19" s="6">
        <f t="shared" si="14"/>
        <v>904.3700682419569</v>
      </c>
      <c r="M19" s="5">
        <f t="shared" si="7"/>
        <v>904.3700682419569</v>
      </c>
      <c r="N19" s="32">
        <f t="shared" si="8"/>
        <v>904.3700682419569</v>
      </c>
      <c r="O19" s="40">
        <f t="shared" si="9"/>
        <v>904.3700682419569</v>
      </c>
      <c r="P19" s="41">
        <f t="shared" si="10"/>
      </c>
      <c r="Q19" s="41">
        <f t="shared" si="11"/>
      </c>
      <c r="R19" s="41">
        <f t="shared" si="12"/>
      </c>
      <c r="S19" s="41">
        <f t="shared" si="13"/>
      </c>
    </row>
    <row r="20" spans="1:19" ht="15">
      <c r="A20" s="21">
        <v>5</v>
      </c>
      <c r="B20" s="21" t="str">
        <f t="shared" si="0"/>
        <v>CARLOS PALTA</v>
      </c>
      <c r="C20" s="27">
        <f t="shared" si="1"/>
        <v>63472000</v>
      </c>
      <c r="D20" s="10" t="s">
        <v>5</v>
      </c>
      <c r="E20" s="41" t="str">
        <f t="shared" si="2"/>
        <v>SI</v>
      </c>
      <c r="F20" s="41" t="str">
        <f t="shared" si="3"/>
        <v>SI</v>
      </c>
      <c r="G20" s="40">
        <f t="shared" si="4"/>
        <v>63472000</v>
      </c>
      <c r="H20" s="39"/>
      <c r="I20" s="39"/>
      <c r="J20" s="40">
        <f t="shared" si="5"/>
        <v>854.7301300217338</v>
      </c>
      <c r="K20" s="41">
        <f t="shared" si="6"/>
      </c>
      <c r="L20" s="6">
        <f t="shared" si="14"/>
        <v>854.7301300217338</v>
      </c>
      <c r="M20" s="5">
        <f t="shared" si="7"/>
        <v>854.7301300217338</v>
      </c>
      <c r="N20" s="32">
        <f t="shared" si="8"/>
        <v>854.7301300217338</v>
      </c>
      <c r="O20" s="40">
        <f t="shared" si="9"/>
        <v>854.7301300217338</v>
      </c>
      <c r="P20" s="41">
        <f t="shared" si="10"/>
      </c>
      <c r="Q20" s="41">
        <f t="shared" si="11"/>
      </c>
      <c r="R20" s="41">
        <f t="shared" si="12"/>
      </c>
      <c r="S20" s="41">
        <f t="shared" si="13"/>
      </c>
    </row>
    <row r="21" spans="1:19" ht="15">
      <c r="A21" s="21">
        <v>6</v>
      </c>
      <c r="B21" s="21" t="str">
        <f t="shared" si="0"/>
        <v>REINA LUZ ZAMBRANO</v>
      </c>
      <c r="C21" s="27">
        <f t="shared" si="1"/>
        <v>65561500</v>
      </c>
      <c r="D21" s="10" t="s">
        <v>5</v>
      </c>
      <c r="E21" s="41" t="str">
        <f t="shared" si="2"/>
        <v>SI</v>
      </c>
      <c r="F21" s="41" t="str">
        <f t="shared" si="3"/>
        <v>SI</v>
      </c>
      <c r="G21" s="40">
        <f t="shared" si="4"/>
        <v>65561500</v>
      </c>
      <c r="H21" s="39"/>
      <c r="I21" s="39"/>
      <c r="J21" s="40">
        <f t="shared" si="5"/>
        <v>894.5392479268952</v>
      </c>
      <c r="K21" s="41">
        <f t="shared" si="6"/>
      </c>
      <c r="L21" s="6">
        <f t="shared" si="14"/>
        <v>894.5392479268952</v>
      </c>
      <c r="M21" s="5">
        <f t="shared" si="7"/>
        <v>894.5392479268952</v>
      </c>
      <c r="N21" s="32">
        <f t="shared" si="8"/>
        <v>894.5392479268952</v>
      </c>
      <c r="O21" s="40">
        <f t="shared" si="9"/>
        <v>894.5392479268952</v>
      </c>
      <c r="P21" s="41">
        <f t="shared" si="10"/>
      </c>
      <c r="Q21" s="41">
        <f t="shared" si="11"/>
      </c>
      <c r="R21" s="41">
        <f t="shared" si="12"/>
      </c>
      <c r="S21" s="41">
        <f t="shared" si="13"/>
      </c>
    </row>
    <row r="22" spans="1:19" ht="15.75" customHeight="1">
      <c r="A22" s="21">
        <v>7</v>
      </c>
      <c r="B22" s="21" t="str">
        <f t="shared" si="0"/>
        <v>LUIS EDUARDO TORRES</v>
      </c>
      <c r="C22" s="27">
        <f t="shared" si="1"/>
        <v>65242303</v>
      </c>
      <c r="D22" s="10" t="s">
        <v>5</v>
      </c>
      <c r="E22" s="41" t="str">
        <f t="shared" si="2"/>
        <v>SI</v>
      </c>
      <c r="F22" s="41" t="str">
        <f t="shared" si="3"/>
        <v>SI</v>
      </c>
      <c r="G22" s="40">
        <f t="shared" si="4"/>
        <v>65242303</v>
      </c>
      <c r="H22" s="39"/>
      <c r="I22" s="39"/>
      <c r="J22" s="40">
        <f t="shared" si="5"/>
        <v>921.2652822553725</v>
      </c>
      <c r="K22" s="41">
        <f t="shared" si="6"/>
      </c>
      <c r="L22" s="6">
        <f t="shared" si="14"/>
        <v>921.2652822553725</v>
      </c>
      <c r="M22" s="5">
        <f t="shared" si="7"/>
        <v>921.2652822553725</v>
      </c>
      <c r="N22" s="32">
        <f t="shared" si="8"/>
        <v>921.2652822553725</v>
      </c>
      <c r="O22" s="40">
        <f t="shared" si="9"/>
        <v>921.2652822553725</v>
      </c>
      <c r="P22" s="41">
        <f t="shared" si="10"/>
      </c>
      <c r="Q22" s="41">
        <f t="shared" si="11"/>
      </c>
      <c r="R22" s="41">
        <f t="shared" si="12"/>
      </c>
      <c r="S22" s="41">
        <f t="shared" si="13"/>
      </c>
    </row>
    <row r="23" spans="1:19" s="50" customFormat="1" ht="15">
      <c r="A23" s="46">
        <v>8</v>
      </c>
      <c r="B23" s="46" t="str">
        <f t="shared" si="0"/>
        <v>MABEL VARGAS</v>
      </c>
      <c r="C23" s="47">
        <f t="shared" si="1"/>
        <v>64636750</v>
      </c>
      <c r="D23" s="48" t="s">
        <v>5</v>
      </c>
      <c r="E23" s="54" t="str">
        <f t="shared" si="2"/>
        <v>SI</v>
      </c>
      <c r="F23" s="54" t="str">
        <f t="shared" si="3"/>
        <v>SI</v>
      </c>
      <c r="G23" s="53">
        <f t="shared" si="4"/>
        <v>64636750</v>
      </c>
      <c r="H23" s="64"/>
      <c r="I23" s="64"/>
      <c r="J23" s="53">
        <f t="shared" si="5"/>
        <v>943.9644494077683</v>
      </c>
      <c r="K23" s="54" t="str">
        <f t="shared" si="6"/>
        <v>GANADOR</v>
      </c>
      <c r="L23" s="49" t="str">
        <f t="shared" si="14"/>
        <v>N</v>
      </c>
      <c r="M23" s="51" t="str">
        <f t="shared" si="7"/>
        <v>N</v>
      </c>
      <c r="N23" s="52" t="str">
        <f t="shared" si="8"/>
        <v>N</v>
      </c>
      <c r="O23" s="53" t="str">
        <f t="shared" si="9"/>
        <v>N</v>
      </c>
      <c r="P23" s="54">
        <f t="shared" si="10"/>
      </c>
      <c r="Q23" s="54">
        <f t="shared" si="11"/>
      </c>
      <c r="R23" s="54">
        <f t="shared" si="12"/>
      </c>
      <c r="S23" s="54">
        <f t="shared" si="13"/>
      </c>
    </row>
    <row r="24" spans="1:19" ht="15">
      <c r="A24" s="21">
        <v>9</v>
      </c>
      <c r="B24" s="21" t="s">
        <v>53</v>
      </c>
      <c r="C24" s="27">
        <f t="shared" si="1"/>
        <v>65162553</v>
      </c>
      <c r="D24" s="10" t="s">
        <v>5</v>
      </c>
      <c r="E24" s="41" t="str">
        <f t="shared" si="2"/>
        <v>SI</v>
      </c>
      <c r="F24" s="41" t="str">
        <f t="shared" si="3"/>
        <v>SI</v>
      </c>
      <c r="G24" s="40">
        <f t="shared" si="4"/>
        <v>65162553</v>
      </c>
      <c r="H24" s="39"/>
      <c r="I24" s="39"/>
      <c r="J24" s="40">
        <f t="shared" si="5"/>
        <v>929.50736404504</v>
      </c>
      <c r="K24" s="41">
        <f t="shared" si="6"/>
      </c>
      <c r="L24" s="6">
        <f t="shared" si="14"/>
        <v>929.50736404504</v>
      </c>
      <c r="M24" s="5">
        <f t="shared" si="7"/>
        <v>929.50736404504</v>
      </c>
      <c r="N24" s="32" t="str">
        <f t="shared" si="8"/>
        <v>N</v>
      </c>
      <c r="O24" s="40" t="str">
        <f t="shared" si="9"/>
        <v>N</v>
      </c>
      <c r="P24" s="41">
        <f t="shared" si="10"/>
      </c>
      <c r="Q24" s="41" t="str">
        <f t="shared" si="11"/>
        <v>3º</v>
      </c>
      <c r="R24" s="41">
        <f t="shared" si="12"/>
      </c>
      <c r="S24" s="41">
        <f t="shared" si="13"/>
      </c>
    </row>
    <row r="25" spans="1:19" ht="15">
      <c r="A25" s="21">
        <v>10</v>
      </c>
      <c r="B25" s="21" t="str">
        <f t="shared" si="0"/>
        <v>DANIEL E ORTIZ</v>
      </c>
      <c r="C25" s="27">
        <f t="shared" si="1"/>
        <v>65618351</v>
      </c>
      <c r="D25" s="10" t="s">
        <v>5</v>
      </c>
      <c r="E25" s="41" t="str">
        <f t="shared" si="2"/>
        <v>SI</v>
      </c>
      <c r="F25" s="41" t="str">
        <f t="shared" si="3"/>
        <v>SI</v>
      </c>
      <c r="G25" s="40">
        <f t="shared" si="4"/>
        <v>65618351</v>
      </c>
      <c r="H25" s="39"/>
      <c r="I25" s="39"/>
      <c r="J25" s="40">
        <f t="shared" si="5"/>
        <v>890.4611733365093</v>
      </c>
      <c r="K25" s="41">
        <f t="shared" si="6"/>
      </c>
      <c r="L25" s="6">
        <f t="shared" si="14"/>
        <v>890.4611733365093</v>
      </c>
      <c r="M25" s="5">
        <f t="shared" si="7"/>
        <v>890.4611733365093</v>
      </c>
      <c r="N25" s="32">
        <f t="shared" si="8"/>
        <v>890.4611733365093</v>
      </c>
      <c r="O25" s="40">
        <f t="shared" si="9"/>
        <v>890.4611733365093</v>
      </c>
      <c r="P25" s="41">
        <f t="shared" si="10"/>
      </c>
      <c r="Q25" s="41">
        <f t="shared" si="11"/>
      </c>
      <c r="R25" s="41">
        <f t="shared" si="12"/>
      </c>
      <c r="S25" s="41">
        <f t="shared" si="13"/>
      </c>
    </row>
    <row r="26" spans="1:19" ht="15">
      <c r="A26" s="21">
        <v>11</v>
      </c>
      <c r="B26" s="21" t="str">
        <f t="shared" si="0"/>
        <v>ORLANDO HURTADO</v>
      </c>
      <c r="C26" s="27">
        <f t="shared" si="1"/>
        <v>65249468</v>
      </c>
      <c r="D26" s="10" t="s">
        <v>5</v>
      </c>
      <c r="E26" s="41" t="str">
        <f t="shared" si="2"/>
        <v>SI</v>
      </c>
      <c r="F26" s="41" t="str">
        <f t="shared" si="3"/>
        <v>SI</v>
      </c>
      <c r="G26" s="40">
        <f t="shared" si="4"/>
        <v>65249468</v>
      </c>
      <c r="H26" s="39"/>
      <c r="I26" s="39"/>
      <c r="J26" s="40">
        <f t="shared" si="5"/>
        <v>920.5666445249435</v>
      </c>
      <c r="K26" s="41">
        <f t="shared" si="6"/>
      </c>
      <c r="L26" s="6">
        <f t="shared" si="14"/>
        <v>920.5666445249435</v>
      </c>
      <c r="M26" s="5">
        <f t="shared" si="7"/>
        <v>920.5666445249435</v>
      </c>
      <c r="N26" s="32">
        <f t="shared" si="8"/>
        <v>920.5666445249435</v>
      </c>
      <c r="O26" s="40">
        <f t="shared" si="9"/>
        <v>920.5666445249435</v>
      </c>
      <c r="P26" s="41">
        <f t="shared" si="10"/>
      </c>
      <c r="Q26" s="41">
        <f t="shared" si="11"/>
      </c>
      <c r="R26" s="41">
        <f t="shared" si="12"/>
      </c>
      <c r="S26" s="41">
        <f t="shared" si="13"/>
      </c>
    </row>
    <row r="27" spans="1:19" ht="15">
      <c r="A27" s="21">
        <v>12</v>
      </c>
      <c r="B27" s="21" t="str">
        <f t="shared" si="0"/>
        <v>JUAN CARLOS VALENCIA</v>
      </c>
      <c r="C27" s="27">
        <f t="shared" si="1"/>
        <v>65565608</v>
      </c>
      <c r="D27" s="10" t="s">
        <v>5</v>
      </c>
      <c r="E27" s="41" t="str">
        <f t="shared" si="2"/>
        <v>SI</v>
      </c>
      <c r="F27" s="41" t="str">
        <f t="shared" si="3"/>
        <v>SI</v>
      </c>
      <c r="G27" s="40">
        <f t="shared" si="4"/>
        <v>65565608</v>
      </c>
      <c r="H27" s="39"/>
      <c r="I27" s="39"/>
      <c r="J27" s="40">
        <f t="shared" si="5"/>
        <v>894.2392991640424</v>
      </c>
      <c r="K27" s="41">
        <f t="shared" si="6"/>
      </c>
      <c r="L27" s="6">
        <f t="shared" si="14"/>
        <v>894.2392991640424</v>
      </c>
      <c r="M27" s="5">
        <f t="shared" si="7"/>
        <v>894.2392991640424</v>
      </c>
      <c r="N27" s="32">
        <f t="shared" si="8"/>
        <v>894.2392991640424</v>
      </c>
      <c r="O27" s="40">
        <f t="shared" si="9"/>
        <v>894.2392991640424</v>
      </c>
      <c r="P27" s="41">
        <f t="shared" si="10"/>
      </c>
      <c r="Q27" s="41">
        <f t="shared" si="11"/>
      </c>
      <c r="R27" s="41">
        <f t="shared" si="12"/>
      </c>
      <c r="S27" s="41">
        <f t="shared" si="13"/>
      </c>
    </row>
    <row r="28" spans="1:19" ht="15">
      <c r="A28" s="21">
        <v>13</v>
      </c>
      <c r="B28" s="21" t="str">
        <f t="shared" si="0"/>
        <v>CONSORCIO G Y M</v>
      </c>
      <c r="C28" s="27">
        <f t="shared" si="1"/>
        <v>65350253</v>
      </c>
      <c r="D28" s="10" t="s">
        <v>5</v>
      </c>
      <c r="E28" s="41" t="str">
        <f t="shared" si="2"/>
        <v>SI</v>
      </c>
      <c r="F28" s="41" t="str">
        <f t="shared" si="3"/>
        <v>SI</v>
      </c>
      <c r="G28" s="40">
        <f t="shared" si="4"/>
        <v>65350253</v>
      </c>
      <c r="H28" s="39"/>
      <c r="I28" s="39"/>
      <c r="J28" s="40">
        <f t="shared" si="5"/>
        <v>911.3207227170582</v>
      </c>
      <c r="K28" s="41">
        <f t="shared" si="6"/>
      </c>
      <c r="L28" s="6">
        <f t="shared" si="14"/>
        <v>911.3207227170582</v>
      </c>
      <c r="M28" s="5">
        <f t="shared" si="7"/>
        <v>911.3207227170582</v>
      </c>
      <c r="N28" s="32">
        <f t="shared" si="8"/>
        <v>911.3207227170582</v>
      </c>
      <c r="O28" s="40">
        <f t="shared" si="9"/>
        <v>911.3207227170582</v>
      </c>
      <c r="P28" s="41">
        <f t="shared" si="10"/>
      </c>
      <c r="Q28" s="41">
        <f t="shared" si="11"/>
      </c>
      <c r="R28" s="41">
        <f t="shared" si="12"/>
      </c>
      <c r="S28" s="41">
        <f t="shared" si="13"/>
      </c>
    </row>
    <row r="29" spans="1:19" ht="15">
      <c r="A29" s="21">
        <v>14</v>
      </c>
      <c r="B29" s="21" t="str">
        <f t="shared" si="0"/>
        <v>ALVARO CARVAJAL</v>
      </c>
      <c r="C29" s="27">
        <f t="shared" si="1"/>
        <v>65204203</v>
      </c>
      <c r="D29" s="10" t="s">
        <v>5</v>
      </c>
      <c r="E29" s="41" t="str">
        <f t="shared" si="2"/>
        <v>SI</v>
      </c>
      <c r="F29" s="41" t="str">
        <f t="shared" si="3"/>
        <v>SI</v>
      </c>
      <c r="G29" s="40">
        <f t="shared" si="4"/>
        <v>65204203</v>
      </c>
      <c r="H29" s="39"/>
      <c r="I29" s="39"/>
      <c r="J29" s="40">
        <f t="shared" si="5"/>
        <v>925.0896623858376</v>
      </c>
      <c r="K29" s="41">
        <f t="shared" si="6"/>
      </c>
      <c r="L29" s="6">
        <f t="shared" si="14"/>
        <v>925.0896623858376</v>
      </c>
      <c r="M29" s="5">
        <f t="shared" si="7"/>
        <v>925.0896623858376</v>
      </c>
      <c r="N29" s="32">
        <f t="shared" si="8"/>
        <v>925.0896623858376</v>
      </c>
      <c r="O29" s="40" t="str">
        <f t="shared" si="9"/>
        <v>N</v>
      </c>
      <c r="P29" s="41">
        <f t="shared" si="10"/>
      </c>
      <c r="Q29" s="41">
        <f t="shared" si="11"/>
      </c>
      <c r="R29" s="41" t="str">
        <f t="shared" si="12"/>
        <v>4º</v>
      </c>
      <c r="S29" s="41">
        <f t="shared" si="13"/>
      </c>
    </row>
    <row r="30" spans="1:19" ht="15">
      <c r="A30" s="21">
        <v>15</v>
      </c>
      <c r="B30" s="21" t="str">
        <f t="shared" si="0"/>
        <v>TIRSO COSME</v>
      </c>
      <c r="C30" s="27">
        <f t="shared" si="1"/>
        <v>65124026</v>
      </c>
      <c r="D30" s="10" t="s">
        <v>5</v>
      </c>
      <c r="E30" s="41" t="str">
        <f t="shared" si="2"/>
        <v>SI</v>
      </c>
      <c r="F30" s="41" t="str">
        <f t="shared" si="3"/>
        <v>SI</v>
      </c>
      <c r="G30" s="40">
        <f t="shared" si="4"/>
        <v>65124026</v>
      </c>
      <c r="H30" s="39"/>
      <c r="I30" s="39"/>
      <c r="J30" s="40">
        <f t="shared" si="5"/>
        <v>933.8559963319693</v>
      </c>
      <c r="K30" s="41">
        <f t="shared" si="6"/>
      </c>
      <c r="L30" s="6">
        <f t="shared" si="14"/>
        <v>933.8559963319693</v>
      </c>
      <c r="M30" s="5" t="str">
        <f t="shared" si="7"/>
        <v>N</v>
      </c>
      <c r="N30" s="32" t="str">
        <f t="shared" si="8"/>
        <v>N</v>
      </c>
      <c r="O30" s="40" t="str">
        <f t="shared" si="9"/>
        <v>N</v>
      </c>
      <c r="P30" s="41" t="str">
        <f t="shared" si="10"/>
        <v>2º</v>
      </c>
      <c r="Q30" s="41">
        <f t="shared" si="11"/>
      </c>
      <c r="R30" s="41">
        <f t="shared" si="12"/>
      </c>
      <c r="S30" s="41">
        <f t="shared" si="13"/>
      </c>
    </row>
    <row r="31" spans="1:19" ht="15">
      <c r="A31" s="21">
        <v>16</v>
      </c>
      <c r="B31" s="21" t="str">
        <f t="shared" si="0"/>
        <v>MANUEL MUNOZ</v>
      </c>
      <c r="C31" s="27">
        <f t="shared" si="1"/>
        <v>65239286</v>
      </c>
      <c r="D31" s="10" t="s">
        <v>5</v>
      </c>
      <c r="E31" s="41" t="str">
        <f t="shared" si="2"/>
        <v>SI</v>
      </c>
      <c r="F31" s="41" t="str">
        <f t="shared" si="3"/>
        <v>SI</v>
      </c>
      <c r="G31" s="40">
        <f t="shared" si="4"/>
        <v>65239286</v>
      </c>
      <c r="H31" s="39"/>
      <c r="I31" s="39"/>
      <c r="J31" s="40">
        <f t="shared" si="5"/>
        <v>921.5613226274635</v>
      </c>
      <c r="K31" s="41">
        <f t="shared" si="6"/>
      </c>
      <c r="L31" s="6">
        <f t="shared" si="14"/>
        <v>921.5613226274635</v>
      </c>
      <c r="M31" s="5">
        <f t="shared" si="7"/>
        <v>921.5613226274635</v>
      </c>
      <c r="N31" s="32">
        <f t="shared" si="8"/>
        <v>921.5613226274635</v>
      </c>
      <c r="O31" s="40">
        <f t="shared" si="9"/>
        <v>921.5613226274635</v>
      </c>
      <c r="P31" s="41">
        <f t="shared" si="10"/>
      </c>
      <c r="Q31" s="41">
        <f t="shared" si="11"/>
      </c>
      <c r="R31" s="41">
        <f t="shared" si="12"/>
      </c>
      <c r="S31" s="41" t="str">
        <f t="shared" si="13"/>
        <v>5º</v>
      </c>
    </row>
    <row r="32" spans="1:19" ht="15">
      <c r="A32" s="21">
        <v>17</v>
      </c>
      <c r="B32" s="21">
        <f t="shared" si="0"/>
        <v>0</v>
      </c>
      <c r="C32" s="27">
        <f t="shared" si="1"/>
        <v>0</v>
      </c>
      <c r="D32" s="10" t="s">
        <v>5</v>
      </c>
      <c r="E32" s="41" t="str">
        <f t="shared" si="2"/>
        <v>NO</v>
      </c>
      <c r="F32" s="41" t="str">
        <f t="shared" si="3"/>
        <v>NO</v>
      </c>
      <c r="G32" s="40">
        <f t="shared" si="4"/>
        <v>1</v>
      </c>
      <c r="H32" s="39"/>
      <c r="I32" s="39"/>
      <c r="J32" s="40">
        <f t="shared" si="5"/>
        <v>7.711247973496427E-06</v>
      </c>
      <c r="K32" s="41">
        <f t="shared" si="6"/>
      </c>
      <c r="L32" s="6">
        <f t="shared" si="14"/>
        <v>7.711247973496427E-06</v>
      </c>
      <c r="M32" s="5">
        <f t="shared" si="7"/>
        <v>7.711247973496427E-06</v>
      </c>
      <c r="N32" s="32">
        <f t="shared" si="8"/>
        <v>7.711247973496427E-06</v>
      </c>
      <c r="O32" s="40">
        <f t="shared" si="9"/>
        <v>7.711247973496427E-06</v>
      </c>
      <c r="P32" s="41">
        <f t="shared" si="10"/>
      </c>
      <c r="Q32" s="41">
        <f t="shared" si="11"/>
      </c>
      <c r="R32" s="41">
        <f t="shared" si="12"/>
      </c>
      <c r="S32" s="41">
        <f t="shared" si="13"/>
      </c>
    </row>
    <row r="33" spans="1:19" ht="15">
      <c r="A33" s="21">
        <v>18</v>
      </c>
      <c r="B33" s="21">
        <f t="shared" si="0"/>
        <v>0</v>
      </c>
      <c r="C33" s="27">
        <f t="shared" si="1"/>
        <v>0</v>
      </c>
      <c r="D33" s="10" t="s">
        <v>5</v>
      </c>
      <c r="E33" s="41" t="str">
        <f t="shared" si="2"/>
        <v>NO</v>
      </c>
      <c r="F33" s="41" t="str">
        <f t="shared" si="3"/>
        <v>NO</v>
      </c>
      <c r="G33" s="40">
        <f t="shared" si="4"/>
        <v>1</v>
      </c>
      <c r="H33" s="39"/>
      <c r="I33" s="39"/>
      <c r="J33" s="40">
        <f t="shared" si="5"/>
        <v>7.711247973496427E-06</v>
      </c>
      <c r="K33" s="41">
        <f t="shared" si="6"/>
      </c>
      <c r="L33" s="6">
        <f t="shared" si="14"/>
        <v>7.711247973496427E-06</v>
      </c>
      <c r="M33" s="5">
        <f t="shared" si="7"/>
        <v>7.711247973496427E-06</v>
      </c>
      <c r="N33" s="32">
        <f t="shared" si="8"/>
        <v>7.711247973496427E-06</v>
      </c>
      <c r="O33" s="40">
        <f t="shared" si="9"/>
        <v>7.711247973496427E-06</v>
      </c>
      <c r="P33" s="41">
        <f t="shared" si="10"/>
      </c>
      <c r="Q33" s="41">
        <f t="shared" si="11"/>
      </c>
      <c r="R33" s="41">
        <f t="shared" si="12"/>
      </c>
      <c r="S33" s="41">
        <f t="shared" si="13"/>
      </c>
    </row>
    <row r="34" spans="1:19" ht="15">
      <c r="A34" s="21">
        <v>19</v>
      </c>
      <c r="B34" s="21">
        <f t="shared" si="0"/>
        <v>0</v>
      </c>
      <c r="C34" s="27">
        <f t="shared" si="1"/>
        <v>0</v>
      </c>
      <c r="D34" s="10" t="s">
        <v>5</v>
      </c>
      <c r="E34" s="41" t="str">
        <f t="shared" si="2"/>
        <v>NO</v>
      </c>
      <c r="F34" s="41" t="str">
        <f t="shared" si="3"/>
        <v>NO</v>
      </c>
      <c r="G34" s="40">
        <f t="shared" si="4"/>
        <v>1</v>
      </c>
      <c r="H34" s="39"/>
      <c r="I34" s="39"/>
      <c r="J34" s="40">
        <f t="shared" si="5"/>
        <v>7.711247973496427E-06</v>
      </c>
      <c r="K34" s="41">
        <f t="shared" si="6"/>
      </c>
      <c r="L34" s="6">
        <f t="shared" si="14"/>
        <v>7.711247973496427E-06</v>
      </c>
      <c r="M34" s="5">
        <f t="shared" si="7"/>
        <v>7.711247973496427E-06</v>
      </c>
      <c r="N34" s="32">
        <f t="shared" si="8"/>
        <v>7.711247973496427E-06</v>
      </c>
      <c r="O34" s="65">
        <f t="shared" si="9"/>
        <v>7.711247973496427E-06</v>
      </c>
      <c r="P34" s="66">
        <f t="shared" si="10"/>
      </c>
      <c r="Q34" s="66">
        <f t="shared" si="11"/>
      </c>
      <c r="R34" s="66">
        <f t="shared" si="12"/>
      </c>
      <c r="S34" s="66">
        <f t="shared" si="13"/>
      </c>
    </row>
    <row r="35" spans="1:19" ht="15">
      <c r="A35" s="21">
        <v>20</v>
      </c>
      <c r="B35" s="21">
        <f t="shared" si="0"/>
        <v>0</v>
      </c>
      <c r="C35" s="27">
        <f t="shared" si="1"/>
        <v>0</v>
      </c>
      <c r="D35" s="10" t="s">
        <v>5</v>
      </c>
      <c r="E35" s="41" t="str">
        <f t="shared" si="2"/>
        <v>NO</v>
      </c>
      <c r="F35" s="41" t="str">
        <f t="shared" si="3"/>
        <v>NO</v>
      </c>
      <c r="G35" s="40">
        <f t="shared" si="4"/>
        <v>1</v>
      </c>
      <c r="H35" s="39"/>
      <c r="I35" s="39"/>
      <c r="J35" s="40">
        <f t="shared" si="5"/>
        <v>7.711247973496427E-06</v>
      </c>
      <c r="K35" s="41">
        <f t="shared" si="6"/>
      </c>
      <c r="L35" s="6">
        <f t="shared" si="14"/>
        <v>7.711247973496427E-06</v>
      </c>
      <c r="M35" s="5">
        <f t="shared" si="7"/>
        <v>7.711247973496427E-06</v>
      </c>
      <c r="N35" s="32">
        <f t="shared" si="8"/>
        <v>7.711247973496427E-06</v>
      </c>
      <c r="O35" s="40">
        <f t="shared" si="9"/>
        <v>7.711247973496427E-06</v>
      </c>
      <c r="P35" s="41">
        <f t="shared" si="10"/>
      </c>
      <c r="Q35" s="41">
        <f t="shared" si="11"/>
      </c>
      <c r="R35" s="41">
        <f t="shared" si="12"/>
      </c>
      <c r="S35" s="41">
        <f t="shared" si="13"/>
      </c>
    </row>
    <row r="36" spans="15:20" ht="15">
      <c r="O36" s="28"/>
      <c r="P36" s="28"/>
      <c r="Q36" s="28"/>
      <c r="R36" s="28"/>
      <c r="S36" s="28"/>
      <c r="T36" s="28"/>
    </row>
    <row r="37" spans="2:19" ht="15">
      <c r="B37" s="44" t="s">
        <v>9</v>
      </c>
      <c r="C37" s="45">
        <f>IF(D41=0,20,20-D41)</f>
        <v>16</v>
      </c>
      <c r="G37" s="11">
        <f>COUNTIF(G16:G35,"&gt;1")</f>
        <v>16</v>
      </c>
      <c r="L37" s="31">
        <f>MAX(L16:L35)</f>
        <v>933.8559963319693</v>
      </c>
      <c r="M37" s="31">
        <f>MAX(M16:M35)</f>
        <v>929.50736404504</v>
      </c>
      <c r="N37" s="31">
        <f>MAX(N16:N35)</f>
        <v>925.0896623858376</v>
      </c>
      <c r="O37" s="67">
        <f>MAX(O16:O35)</f>
        <v>921.5613226274635</v>
      </c>
      <c r="P37" s="39"/>
      <c r="Q37" s="39"/>
      <c r="R37" s="39"/>
      <c r="S37" s="39"/>
    </row>
    <row r="38" spans="9:19" ht="16.5" customHeight="1">
      <c r="I38" s="8" t="s">
        <v>16</v>
      </c>
      <c r="J38" s="9">
        <f>MAX(J16:J35)</f>
        <v>943.9644494077683</v>
      </c>
      <c r="K38" s="29" t="s">
        <v>26</v>
      </c>
      <c r="O38" s="39"/>
      <c r="P38" s="39"/>
      <c r="Q38" s="39"/>
      <c r="R38" s="39"/>
      <c r="S38" s="39"/>
    </row>
    <row r="39" spans="4:8" ht="15">
      <c r="D39" s="3" t="s">
        <v>5</v>
      </c>
      <c r="E39" s="3"/>
      <c r="F39" s="3"/>
      <c r="G39" s="78" t="s">
        <v>7</v>
      </c>
      <c r="H39" s="7"/>
    </row>
    <row r="40" spans="4:8" ht="15">
      <c r="D40" s="4" t="s">
        <v>6</v>
      </c>
      <c r="E40" s="4"/>
      <c r="F40" s="4"/>
      <c r="G40" s="78"/>
      <c r="H40" s="7"/>
    </row>
    <row r="41" spans="4:6" ht="15">
      <c r="D41" s="68">
        <f>COUNT(DATOS!B7:B26)</f>
        <v>4</v>
      </c>
      <c r="E41" s="68"/>
      <c r="F41" s="68"/>
    </row>
    <row r="42" spans="4:6" ht="15">
      <c r="D42" s="69">
        <f>IF(E12="SI",D12,)</f>
        <v>64840347.58460224</v>
      </c>
      <c r="E42" s="69"/>
      <c r="F42" s="69"/>
    </row>
    <row r="43" spans="4:6" ht="15">
      <c r="D43" s="69">
        <f>IF(E13="SI",D13,)</f>
        <v>0</v>
      </c>
      <c r="E43" s="69"/>
      <c r="F43" s="69"/>
    </row>
    <row r="44" spans="4:6" ht="15">
      <c r="D44" s="69">
        <f>IF(E14="SI",D14,)</f>
        <v>0</v>
      </c>
      <c r="E44" s="69"/>
      <c r="F44" s="69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</sheetData>
  <sheetProtection/>
  <mergeCells count="11">
    <mergeCell ref="G39:G40"/>
    <mergeCell ref="B8:K8"/>
    <mergeCell ref="A1:K1"/>
    <mergeCell ref="A2:K2"/>
    <mergeCell ref="A3:K3"/>
    <mergeCell ref="O15:S15"/>
    <mergeCell ref="A4:K4"/>
    <mergeCell ref="A5:K5"/>
    <mergeCell ref="A6:K6"/>
    <mergeCell ref="F7:K7"/>
    <mergeCell ref="B12:B14"/>
  </mergeCells>
  <dataValidations count="1">
    <dataValidation type="list" allowBlank="1" showInputMessage="1" showErrorMessage="1" sqref="E100:E119 E12:E14 D16:D35 G127:G146">
      <formula1>$D$39:$D$40</formula1>
    </dataValidation>
  </dataValidations>
  <printOptions/>
  <pageMargins left="1.1811023622047245" right="0.5905511811023623" top="0.1968503937007874" bottom="0.1968503937007874" header="0.31496062992125984" footer="0.31496062992125984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84" t="s">
        <v>23</v>
      </c>
      <c r="B1" s="85"/>
      <c r="C1" s="85"/>
      <c r="D1" s="85"/>
      <c r="E1" s="85"/>
      <c r="F1" s="86"/>
    </row>
    <row r="3" spans="1:6" ht="24" customHeight="1">
      <c r="A3" s="87" t="s">
        <v>25</v>
      </c>
      <c r="B3" s="87"/>
      <c r="E3" s="88"/>
      <c r="F3" s="88"/>
    </row>
    <row r="4" spans="1:6" ht="25.5" customHeight="1">
      <c r="A4" s="14">
        <v>1</v>
      </c>
      <c r="B4" s="14" t="s">
        <v>30</v>
      </c>
      <c r="C4" s="24">
        <v>120801724.13793105</v>
      </c>
      <c r="E4" s="88"/>
      <c r="F4" s="88"/>
    </row>
    <row r="5" spans="5:6" ht="15">
      <c r="E5" s="88"/>
      <c r="F5" s="88"/>
    </row>
    <row r="6" spans="1:6" ht="45">
      <c r="A6" s="14" t="s">
        <v>24</v>
      </c>
      <c r="B6" s="14" t="s">
        <v>1</v>
      </c>
      <c r="C6" s="23" t="s">
        <v>22</v>
      </c>
      <c r="E6" s="88"/>
      <c r="F6" s="88"/>
    </row>
    <row r="7" spans="1:6" ht="15">
      <c r="A7" s="21">
        <v>1</v>
      </c>
      <c r="B7" s="35" t="s">
        <v>31</v>
      </c>
      <c r="C7" s="36">
        <v>65312500</v>
      </c>
      <c r="E7" s="88"/>
      <c r="F7" s="88"/>
    </row>
    <row r="8" spans="1:6" ht="15">
      <c r="A8" s="21">
        <v>2</v>
      </c>
      <c r="B8" s="35" t="s">
        <v>32</v>
      </c>
      <c r="C8" s="36">
        <v>65262731</v>
      </c>
      <c r="E8" s="88"/>
      <c r="F8" s="88"/>
    </row>
    <row r="9" spans="1:6" ht="15">
      <c r="A9" s="21">
        <v>3</v>
      </c>
      <c r="B9" s="35" t="s">
        <v>33</v>
      </c>
      <c r="C9" s="36">
        <v>65253818</v>
      </c>
      <c r="E9" s="88"/>
      <c r="F9" s="88"/>
    </row>
    <row r="10" spans="1:6" ht="15">
      <c r="A10" s="21">
        <v>4</v>
      </c>
      <c r="B10" s="35" t="s">
        <v>34</v>
      </c>
      <c r="C10" s="36">
        <v>65433318</v>
      </c>
      <c r="E10" s="88"/>
      <c r="F10" s="88"/>
    </row>
    <row r="11" spans="1:6" ht="15">
      <c r="A11" s="21">
        <v>5</v>
      </c>
      <c r="B11" s="35" t="s">
        <v>35</v>
      </c>
      <c r="C11" s="36">
        <v>63472000</v>
      </c>
      <c r="E11" s="88"/>
      <c r="F11" s="88"/>
    </row>
    <row r="12" spans="1:6" ht="15">
      <c r="A12" s="21">
        <v>6</v>
      </c>
      <c r="B12" s="35" t="s">
        <v>36</v>
      </c>
      <c r="C12" s="36">
        <v>65561500</v>
      </c>
      <c r="E12" s="88"/>
      <c r="F12" s="88"/>
    </row>
    <row r="13" spans="1:6" ht="15">
      <c r="A13" s="21">
        <v>7</v>
      </c>
      <c r="B13" s="35" t="s">
        <v>37</v>
      </c>
      <c r="C13" s="36">
        <v>65242303</v>
      </c>
      <c r="E13" s="88"/>
      <c r="F13" s="88"/>
    </row>
    <row r="14" spans="1:6" ht="15">
      <c r="A14" s="21">
        <v>8</v>
      </c>
      <c r="B14" s="35" t="s">
        <v>38</v>
      </c>
      <c r="C14" s="36">
        <v>64636750</v>
      </c>
      <c r="E14" s="88"/>
      <c r="F14" s="88"/>
    </row>
    <row r="15" spans="1:6" ht="15">
      <c r="A15" s="21">
        <v>9</v>
      </c>
      <c r="B15" s="35" t="s">
        <v>53</v>
      </c>
      <c r="C15" s="36">
        <v>65162553</v>
      </c>
      <c r="E15" s="88"/>
      <c r="F15" s="88"/>
    </row>
    <row r="16" spans="1:6" ht="15">
      <c r="A16" s="21">
        <v>10</v>
      </c>
      <c r="B16" s="35" t="s">
        <v>39</v>
      </c>
      <c r="C16" s="36">
        <v>65618351</v>
      </c>
      <c r="E16" s="88"/>
      <c r="F16" s="88"/>
    </row>
    <row r="17" spans="1:6" ht="15">
      <c r="A17" s="21">
        <v>11</v>
      </c>
      <c r="B17" s="35" t="s">
        <v>40</v>
      </c>
      <c r="C17" s="36">
        <v>65249468</v>
      </c>
      <c r="E17" s="88"/>
      <c r="F17" s="88"/>
    </row>
    <row r="18" spans="1:3" ht="15">
      <c r="A18" s="21">
        <v>12</v>
      </c>
      <c r="B18" s="35" t="s">
        <v>41</v>
      </c>
      <c r="C18" s="36">
        <v>65565608</v>
      </c>
    </row>
    <row r="19" spans="1:6" ht="16.5">
      <c r="A19" s="21">
        <v>13</v>
      </c>
      <c r="B19" s="35" t="s">
        <v>42</v>
      </c>
      <c r="C19" s="36">
        <v>65350253</v>
      </c>
      <c r="E19" s="89" t="s">
        <v>27</v>
      </c>
      <c r="F19" s="89"/>
    </row>
    <row r="20" spans="1:6" ht="15">
      <c r="A20" s="21">
        <v>14</v>
      </c>
      <c r="B20" s="35" t="s">
        <v>43</v>
      </c>
      <c r="C20" s="36">
        <v>65204203</v>
      </c>
      <c r="E20" s="83" t="s">
        <v>28</v>
      </c>
      <c r="F20" s="83"/>
    </row>
    <row r="21" spans="1:6" ht="15">
      <c r="A21" s="21">
        <v>15</v>
      </c>
      <c r="B21" s="35" t="s">
        <v>44</v>
      </c>
      <c r="C21" s="36">
        <v>65124026</v>
      </c>
      <c r="E21" s="83"/>
      <c r="F21" s="83"/>
    </row>
    <row r="22" spans="1:6" ht="15">
      <c r="A22" s="21">
        <v>16</v>
      </c>
      <c r="B22" s="37" t="s">
        <v>45</v>
      </c>
      <c r="C22" s="36">
        <v>65239286</v>
      </c>
      <c r="E22" s="83" t="s">
        <v>29</v>
      </c>
      <c r="F22" s="83"/>
    </row>
    <row r="23" spans="1:6" ht="15">
      <c r="A23" s="21">
        <v>17</v>
      </c>
      <c r="B23" s="33">
        <v>0</v>
      </c>
      <c r="C23" s="30">
        <v>0</v>
      </c>
      <c r="E23" s="83"/>
      <c r="F23" s="83"/>
    </row>
    <row r="24" spans="1:6" ht="15">
      <c r="A24" s="21">
        <v>18</v>
      </c>
      <c r="B24" s="34">
        <v>0</v>
      </c>
      <c r="C24" s="30">
        <v>0</v>
      </c>
      <c r="E24" s="19"/>
      <c r="F24" s="19"/>
    </row>
    <row r="25" spans="1:6" ht="15">
      <c r="A25" s="21">
        <v>19</v>
      </c>
      <c r="B25" s="34">
        <v>0</v>
      </c>
      <c r="C25" s="30">
        <v>0</v>
      </c>
      <c r="E25" s="19"/>
      <c r="F25" s="19"/>
    </row>
    <row r="26" spans="1:3" ht="15">
      <c r="A26" s="21">
        <v>20</v>
      </c>
      <c r="B26" s="34">
        <v>0</v>
      </c>
      <c r="C26" s="30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2010-09-06T20:07:04Z</cp:lastPrinted>
  <dcterms:created xsi:type="dcterms:W3CDTF">2010-03-17T04:07:38Z</dcterms:created>
  <dcterms:modified xsi:type="dcterms:W3CDTF">2010-09-06T22:06:39Z</dcterms:modified>
  <cp:category/>
  <cp:version/>
  <cp:contentType/>
  <cp:contentStatus/>
</cp:coreProperties>
</file>